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users\DIRECTION DES ACHATS$\08.HA\2024\24HA0187 - Marché d'intérim\DCE\Version de travail\"/>
    </mc:Choice>
  </mc:AlternateContent>
  <bookViews>
    <workbookView xWindow="0" yWindow="0" windowWidth="25200" windowHeight="11250"/>
  </bookViews>
  <sheets>
    <sheet name="Annexe CCTP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1" l="1"/>
  <c r="I4" i="1" l="1"/>
  <c r="I6" i="1"/>
  <c r="F9" i="1"/>
  <c r="I9" i="1"/>
  <c r="I11" i="1"/>
  <c r="I13" i="1"/>
  <c r="I15" i="1"/>
  <c r="I17" i="1"/>
  <c r="I19" i="1"/>
  <c r="I21" i="1"/>
  <c r="I23" i="1"/>
  <c r="I25" i="1"/>
  <c r="I27" i="1"/>
  <c r="J28" i="1"/>
  <c r="F31" i="1"/>
  <c r="G31" i="1" s="1"/>
  <c r="I31" i="1"/>
  <c r="J32" i="1"/>
  <c r="J34" i="1"/>
  <c r="F35" i="1"/>
  <c r="G35" i="1" s="1"/>
  <c r="J35" i="1"/>
  <c r="F36" i="1"/>
  <c r="G36" i="1" s="1"/>
  <c r="H36" i="1" s="1"/>
  <c r="J36" i="1"/>
  <c r="F37" i="1"/>
  <c r="G37" i="1" s="1"/>
  <c r="J37" i="1"/>
  <c r="F38" i="1"/>
  <c r="G38" i="1" s="1"/>
  <c r="H38" i="1" s="1"/>
  <c r="J38" i="1"/>
  <c r="F39" i="1"/>
  <c r="J39" i="1"/>
  <c r="F40" i="1"/>
  <c r="G40" i="1" s="1"/>
  <c r="H40" i="1" s="1"/>
  <c r="J40" i="1"/>
  <c r="F41" i="1"/>
  <c r="G41" i="1" s="1"/>
  <c r="J41" i="1"/>
  <c r="F42" i="1"/>
  <c r="G42" i="1" s="1"/>
  <c r="J42" i="1"/>
  <c r="F43" i="1"/>
  <c r="G43" i="1" s="1"/>
  <c r="J43" i="1"/>
  <c r="F44" i="1"/>
  <c r="G44" i="1" s="1"/>
  <c r="J44" i="1"/>
  <c r="F45" i="1"/>
  <c r="G45" i="1" s="1"/>
  <c r="J45" i="1"/>
  <c r="F46" i="1"/>
  <c r="G46" i="1" s="1"/>
  <c r="J46" i="1"/>
  <c r="H43" i="1" l="1"/>
  <c r="H45" i="1"/>
  <c r="H41" i="1"/>
  <c r="G39" i="1"/>
  <c r="H39" i="1" s="1"/>
  <c r="H44" i="1"/>
  <c r="H46" i="1"/>
  <c r="H42" i="1"/>
  <c r="I45" i="1"/>
  <c r="I43" i="1"/>
  <c r="K43" i="1" s="1"/>
  <c r="I41" i="1"/>
  <c r="I39" i="1"/>
  <c r="I37" i="1"/>
  <c r="I35" i="1"/>
  <c r="F34" i="1"/>
  <c r="F32" i="1"/>
  <c r="J29" i="1"/>
  <c r="I28" i="1"/>
  <c r="F26" i="1"/>
  <c r="F24" i="1"/>
  <c r="H24" i="1" s="1"/>
  <c r="J22" i="1"/>
  <c r="F20" i="1"/>
  <c r="J18" i="1"/>
  <c r="F16" i="1"/>
  <c r="J14" i="1"/>
  <c r="F12" i="1"/>
  <c r="J10" i="1"/>
  <c r="F7" i="1"/>
  <c r="J5" i="1"/>
  <c r="H37" i="1"/>
  <c r="H35" i="1"/>
  <c r="K35" i="1" s="1"/>
  <c r="G9" i="1"/>
  <c r="H9" i="1" s="1"/>
  <c r="F4" i="1"/>
  <c r="J4" i="1"/>
  <c r="F6" i="1"/>
  <c r="J6" i="1"/>
  <c r="F8" i="1"/>
  <c r="I8" i="1"/>
  <c r="J9" i="1"/>
  <c r="F11" i="1"/>
  <c r="J11" i="1"/>
  <c r="F13" i="1"/>
  <c r="J13" i="1"/>
  <c r="F15" i="1"/>
  <c r="J15" i="1"/>
  <c r="F17" i="1"/>
  <c r="J17" i="1"/>
  <c r="F19" i="1"/>
  <c r="J19" i="1"/>
  <c r="F21" i="1"/>
  <c r="J21" i="1"/>
  <c r="F23" i="1"/>
  <c r="J23" i="1"/>
  <c r="F25" i="1"/>
  <c r="J25" i="1"/>
  <c r="F27" i="1"/>
  <c r="J27" i="1"/>
  <c r="F30" i="1"/>
  <c r="I30" i="1"/>
  <c r="J31" i="1"/>
  <c r="I5" i="1"/>
  <c r="I7" i="1"/>
  <c r="J8" i="1"/>
  <c r="I10" i="1"/>
  <c r="I12" i="1"/>
  <c r="I14" i="1"/>
  <c r="I16" i="1"/>
  <c r="I18" i="1"/>
  <c r="I20" i="1"/>
  <c r="I22" i="1"/>
  <c r="I26" i="1"/>
  <c r="F29" i="1"/>
  <c r="I29" i="1"/>
  <c r="J30" i="1"/>
  <c r="F33" i="1"/>
  <c r="I33" i="1"/>
  <c r="I46" i="1"/>
  <c r="I44" i="1"/>
  <c r="I42" i="1"/>
  <c r="I40" i="1"/>
  <c r="K40" i="1" s="1"/>
  <c r="I38" i="1"/>
  <c r="K38" i="1" s="1"/>
  <c r="I36" i="1"/>
  <c r="K36" i="1" s="1"/>
  <c r="I34" i="1"/>
  <c r="J33" i="1"/>
  <c r="I32" i="1"/>
  <c r="H31" i="1"/>
  <c r="F28" i="1"/>
  <c r="J26" i="1"/>
  <c r="F22" i="1"/>
  <c r="J20" i="1"/>
  <c r="F18" i="1"/>
  <c r="J16" i="1"/>
  <c r="F14" i="1"/>
  <c r="J12" i="1"/>
  <c r="F10" i="1"/>
  <c r="J7" i="1"/>
  <c r="F5" i="1"/>
  <c r="K41" i="1" l="1"/>
  <c r="K45" i="1"/>
  <c r="K9" i="1"/>
  <c r="K42" i="1"/>
  <c r="K31" i="1"/>
  <c r="K37" i="1"/>
  <c r="G22" i="1"/>
  <c r="H22" i="1" s="1"/>
  <c r="K22" i="1" s="1"/>
  <c r="G5" i="1"/>
  <c r="H5" i="1" s="1"/>
  <c r="K5" i="1" s="1"/>
  <c r="G14" i="1"/>
  <c r="H14" i="1" s="1"/>
  <c r="K14" i="1" s="1"/>
  <c r="G8" i="1"/>
  <c r="H8" i="1" s="1"/>
  <c r="K8" i="1" s="1"/>
  <c r="G4" i="1"/>
  <c r="H4" i="1" s="1"/>
  <c r="K4" i="1" s="1"/>
  <c r="G7" i="1"/>
  <c r="H7" i="1" s="1"/>
  <c r="K7" i="1" s="1"/>
  <c r="G16" i="1"/>
  <c r="H16" i="1" s="1"/>
  <c r="K16" i="1" s="1"/>
  <c r="G32" i="1"/>
  <c r="H32" i="1" s="1"/>
  <c r="K32" i="1" s="1"/>
  <c r="K39" i="1"/>
  <c r="G27" i="1"/>
  <c r="H27" i="1" s="1"/>
  <c r="K27" i="1" s="1"/>
  <c r="G23" i="1"/>
  <c r="H23" i="1" s="1"/>
  <c r="K23" i="1" s="1"/>
  <c r="G19" i="1"/>
  <c r="H19" i="1" s="1"/>
  <c r="K19" i="1" s="1"/>
  <c r="G15" i="1"/>
  <c r="H15" i="1" s="1"/>
  <c r="K15" i="1" s="1"/>
  <c r="G11" i="1"/>
  <c r="H11" i="1" s="1"/>
  <c r="K11" i="1" s="1"/>
  <c r="G26" i="1"/>
  <c r="H26" i="1" s="1"/>
  <c r="K26" i="1" s="1"/>
  <c r="G34" i="1"/>
  <c r="H34" i="1" s="1"/>
  <c r="K34" i="1" s="1"/>
  <c r="G10" i="1"/>
  <c r="H10" i="1" s="1"/>
  <c r="K10" i="1" s="1"/>
  <c r="G18" i="1"/>
  <c r="H18" i="1" s="1"/>
  <c r="K18" i="1" s="1"/>
  <c r="G28" i="1"/>
  <c r="H28" i="1" s="1"/>
  <c r="K28" i="1" s="1"/>
  <c r="G33" i="1"/>
  <c r="H33" i="1" s="1"/>
  <c r="K33" i="1" s="1"/>
  <c r="G29" i="1"/>
  <c r="H29" i="1" s="1"/>
  <c r="K29" i="1" s="1"/>
  <c r="G30" i="1"/>
  <c r="H30" i="1" s="1"/>
  <c r="K30" i="1" s="1"/>
  <c r="G6" i="1"/>
  <c r="H6" i="1" s="1"/>
  <c r="K6" i="1" s="1"/>
  <c r="G12" i="1"/>
  <c r="H12" i="1" s="1"/>
  <c r="K12" i="1" s="1"/>
  <c r="G20" i="1"/>
  <c r="H20" i="1" s="1"/>
  <c r="K20" i="1" s="1"/>
  <c r="K46" i="1"/>
  <c r="G25" i="1"/>
  <c r="H25" i="1" s="1"/>
  <c r="K25" i="1" s="1"/>
  <c r="G21" i="1"/>
  <c r="H21" i="1" s="1"/>
  <c r="K21" i="1" s="1"/>
  <c r="G17" i="1"/>
  <c r="H17" i="1" s="1"/>
  <c r="K17" i="1" s="1"/>
  <c r="G13" i="1"/>
  <c r="H13" i="1" s="1"/>
  <c r="K13" i="1" s="1"/>
  <c r="K44" i="1"/>
</calcChain>
</file>

<file path=xl/sharedStrings.xml><?xml version="1.0" encoding="utf-8"?>
<sst xmlns="http://schemas.openxmlformats.org/spreadsheetml/2006/main" count="39" uniqueCount="39">
  <si>
    <t>Psychomotricien</t>
  </si>
  <si>
    <t xml:space="preserve">Neuropsychologue </t>
  </si>
  <si>
    <t>Ergothérapeute</t>
  </si>
  <si>
    <t>Technicienne de laboratoire</t>
  </si>
  <si>
    <t>Psychologue</t>
  </si>
  <si>
    <t>6 (grade 2)</t>
  </si>
  <si>
    <t>3 (grade 2)</t>
  </si>
  <si>
    <t>1 (grade 2)</t>
  </si>
  <si>
    <t>Puéricultrice</t>
  </si>
  <si>
    <t>Préparatrice en pharmacie</t>
  </si>
  <si>
    <t>Manipulateur radio</t>
  </si>
  <si>
    <t>Kinésithérapeute</t>
  </si>
  <si>
    <t>9 (grade 3)</t>
  </si>
  <si>
    <t>7 (grade 3)</t>
  </si>
  <si>
    <t>5 (grade 3)</t>
  </si>
  <si>
    <t>Infirmier de bloc (IBODE)</t>
  </si>
  <si>
    <t xml:space="preserve">Dérogatoire </t>
  </si>
  <si>
    <t xml:space="preserve"> 8 (grade 2)</t>
  </si>
  <si>
    <t>6 ( grade 2)</t>
  </si>
  <si>
    <t>Infirmier anesthésiste (IADE)</t>
  </si>
  <si>
    <t>Infirmier (IDE)</t>
  </si>
  <si>
    <t>Brancardier</t>
  </si>
  <si>
    <t>Ambulancier</t>
  </si>
  <si>
    <t>Agent médico-psychologique (AMP)</t>
  </si>
  <si>
    <t>Agent de service hospitalier qualifié (ASHQ)</t>
  </si>
  <si>
    <t>Agent administratif</t>
  </si>
  <si>
    <t>Auxiliaires de puériculture</t>
  </si>
  <si>
    <t>Aide soignant à domicile (SSIAD)</t>
  </si>
  <si>
    <t>Aide soignant (AS)</t>
  </si>
  <si>
    <r>
      <t xml:space="preserve">Taux horaire brut au </t>
    </r>
    <r>
      <rPr>
        <b/>
        <sz val="12"/>
        <color indexed="10"/>
        <rFont val="Calibri"/>
        <family val="2"/>
      </rPr>
      <t>01/07/2023</t>
    </r>
  </si>
  <si>
    <r>
      <t xml:space="preserve">Compément de traitement SEGUR au </t>
    </r>
    <r>
      <rPr>
        <sz val="12"/>
        <color indexed="30"/>
        <rFont val="Calibri"/>
        <family val="2"/>
      </rPr>
      <t>01/12/2020</t>
    </r>
  </si>
  <si>
    <r>
      <t xml:space="preserve">Compément de traitement SEGUR au </t>
    </r>
    <r>
      <rPr>
        <sz val="12"/>
        <color indexed="30"/>
        <rFont val="Calibri"/>
        <family val="2"/>
      </rPr>
      <t>01/09/2020</t>
    </r>
  </si>
  <si>
    <t>Total brut</t>
  </si>
  <si>
    <t>Indemnité de sujetion spéciale</t>
  </si>
  <si>
    <t xml:space="preserve">Traitement de base </t>
  </si>
  <si>
    <t>Indice majoré</t>
  </si>
  <si>
    <t>Indice brut</t>
  </si>
  <si>
    <t>Echelon de référence</t>
  </si>
  <si>
    <t>Valeur du point au 01/07/2023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</si>
</sst>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_-* #,##0.00\ [$€-1]_-;\-* #,##0.00\ [$€-1]_-;_-* &quot;-&quot;??\ [$€-1]_-"/>
    <numFmt numFmtId="166" formatCode="0.00000"/>
  </numFmts>
  <fonts count="12" x14ac:knownFonts="1">
    <font>
      <sz val="10"/>
      <name val="Arial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name val="Arial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indexed="10"/>
      <name val="Calibri"/>
      <family val="2"/>
    </font>
    <font>
      <sz val="12"/>
      <color indexed="30"/>
      <name val="Calibri"/>
      <family val="2"/>
    </font>
    <font>
      <b/>
      <sz val="11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4" fontId="6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05">
    <xf numFmtId="0" fontId="0" fillId="0" borderId="0" xfId="0"/>
    <xf numFmtId="0" fontId="2" fillId="0" borderId="0" xfId="2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2" fillId="0" borderId="0" xfId="2" applyFont="1" applyFill="1" applyAlignment="1">
      <alignment horizontal="center" vertical="center"/>
    </xf>
    <xf numFmtId="164" fontId="5" fillId="0" borderId="0" xfId="2" applyNumberFormat="1" applyFont="1" applyBorder="1" applyAlignment="1">
      <alignment horizontal="center" vertical="center"/>
    </xf>
    <xf numFmtId="44" fontId="4" fillId="0" borderId="0" xfId="1" applyFont="1" applyBorder="1" applyAlignment="1">
      <alignment horizontal="center" vertical="center"/>
    </xf>
    <xf numFmtId="44" fontId="4" fillId="2" borderId="0" xfId="3" applyFont="1" applyFill="1" applyBorder="1" applyAlignment="1">
      <alignment horizontal="center" vertical="center"/>
    </xf>
    <xf numFmtId="0" fontId="4" fillId="0" borderId="0" xfId="2" applyFont="1" applyFill="1" applyAlignment="1">
      <alignment horizontal="center" vertical="center"/>
    </xf>
    <xf numFmtId="0" fontId="4" fillId="0" borderId="0" xfId="2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164" fontId="5" fillId="0" borderId="1" xfId="2" applyNumberFormat="1" applyFont="1" applyBorder="1" applyAlignment="1">
      <alignment horizontal="center" vertical="center"/>
    </xf>
    <xf numFmtId="44" fontId="4" fillId="0" borderId="2" xfId="1" applyFont="1" applyBorder="1" applyAlignment="1">
      <alignment horizontal="center" vertical="center"/>
    </xf>
    <xf numFmtId="44" fontId="4" fillId="2" borderId="2" xfId="3" applyFont="1" applyFill="1" applyBorder="1" applyAlignment="1">
      <alignment horizontal="center" vertical="center"/>
    </xf>
    <xf numFmtId="0" fontId="4" fillId="3" borderId="2" xfId="2" applyFont="1" applyFill="1" applyBorder="1" applyAlignment="1">
      <alignment horizontal="center" vertical="center"/>
    </xf>
    <xf numFmtId="0" fontId="4" fillId="4" borderId="2" xfId="2" applyFont="1" applyFill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/>
    </xf>
    <xf numFmtId="164" fontId="5" fillId="0" borderId="4" xfId="2" applyNumberFormat="1" applyFont="1" applyBorder="1" applyAlignment="1">
      <alignment horizontal="center" vertical="center"/>
    </xf>
    <xf numFmtId="44" fontId="4" fillId="0" borderId="5" xfId="1" applyFont="1" applyBorder="1" applyAlignment="1">
      <alignment horizontal="center" vertical="center"/>
    </xf>
    <xf numFmtId="44" fontId="4" fillId="2" borderId="5" xfId="3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/>
    </xf>
    <xf numFmtId="0" fontId="4" fillId="4" borderId="5" xfId="2" applyFont="1" applyFill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/>
    </xf>
    <xf numFmtId="164" fontId="5" fillId="0" borderId="7" xfId="2" applyNumberFormat="1" applyFont="1" applyBorder="1" applyAlignment="1">
      <alignment horizontal="center" vertical="center"/>
    </xf>
    <xf numFmtId="44" fontId="4" fillId="0" borderId="8" xfId="1" applyFont="1" applyBorder="1" applyAlignment="1">
      <alignment horizontal="center" vertical="center"/>
    </xf>
    <xf numFmtId="44" fontId="4" fillId="2" borderId="8" xfId="3" applyFont="1" applyFill="1" applyBorder="1" applyAlignment="1">
      <alignment horizontal="center" vertical="center"/>
    </xf>
    <xf numFmtId="0" fontId="4" fillId="3" borderId="8" xfId="2" applyFont="1" applyFill="1" applyBorder="1" applyAlignment="1">
      <alignment horizontal="center" vertical="center"/>
    </xf>
    <xf numFmtId="0" fontId="4" fillId="4" borderId="8" xfId="2" applyFont="1" applyFill="1" applyBorder="1" applyAlignment="1">
      <alignment horizontal="center" vertical="center" wrapText="1"/>
    </xf>
    <xf numFmtId="0" fontId="4" fillId="0" borderId="8" xfId="2" applyFont="1" applyBorder="1" applyAlignment="1">
      <alignment horizontal="center" vertical="center"/>
    </xf>
    <xf numFmtId="164" fontId="5" fillId="0" borderId="10" xfId="2" applyNumberFormat="1" applyFont="1" applyBorder="1" applyAlignment="1">
      <alignment horizontal="center" vertical="center"/>
    </xf>
    <xf numFmtId="44" fontId="4" fillId="0" borderId="10" xfId="1" applyFont="1" applyBorder="1" applyAlignment="1">
      <alignment horizontal="center" vertical="center"/>
    </xf>
    <xf numFmtId="44" fontId="4" fillId="2" borderId="10" xfId="3" applyFont="1" applyFill="1" applyBorder="1" applyAlignment="1">
      <alignment horizontal="center" vertical="center"/>
    </xf>
    <xf numFmtId="0" fontId="4" fillId="3" borderId="10" xfId="3" applyNumberFormat="1" applyFont="1" applyFill="1" applyBorder="1" applyAlignment="1">
      <alignment horizontal="center" vertical="center"/>
    </xf>
    <xf numFmtId="0" fontId="4" fillId="4" borderId="10" xfId="2" applyFont="1" applyFill="1" applyBorder="1" applyAlignment="1">
      <alignment horizontal="center" vertical="center" wrapText="1"/>
    </xf>
    <xf numFmtId="0" fontId="4" fillId="0" borderId="11" xfId="2" applyFont="1" applyBorder="1" applyAlignment="1">
      <alignment horizontal="center" vertical="center"/>
    </xf>
    <xf numFmtId="0" fontId="4" fillId="0" borderId="14" xfId="2" applyFont="1" applyBorder="1" applyAlignment="1">
      <alignment horizontal="center" vertical="center"/>
    </xf>
    <xf numFmtId="164" fontId="5" fillId="0" borderId="12" xfId="2" applyNumberFormat="1" applyFont="1" applyBorder="1" applyAlignment="1">
      <alignment horizontal="center" vertical="center"/>
    </xf>
    <xf numFmtId="0" fontId="4" fillId="0" borderId="0" xfId="2" applyFont="1" applyBorder="1" applyAlignment="1">
      <alignment horizontal="center" vertical="center"/>
    </xf>
    <xf numFmtId="0" fontId="4" fillId="3" borderId="8" xfId="3" applyNumberFormat="1" applyFont="1" applyFill="1" applyBorder="1" applyAlignment="1">
      <alignment horizontal="center" vertical="center"/>
    </xf>
    <xf numFmtId="0" fontId="4" fillId="0" borderId="17" xfId="2" applyFont="1" applyBorder="1" applyAlignment="1">
      <alignment horizontal="center" vertical="center"/>
    </xf>
    <xf numFmtId="0" fontId="4" fillId="3" borderId="2" xfId="3" applyNumberFormat="1" applyFont="1" applyFill="1" applyBorder="1" applyAlignment="1">
      <alignment horizontal="center" vertical="center"/>
    </xf>
    <xf numFmtId="0" fontId="4" fillId="0" borderId="3" xfId="2" applyFont="1" applyBorder="1" applyAlignment="1">
      <alignment horizontal="center" vertical="center"/>
    </xf>
    <xf numFmtId="164" fontId="5" fillId="0" borderId="22" xfId="2" applyNumberFormat="1" applyFont="1" applyBorder="1" applyAlignment="1">
      <alignment horizontal="center" vertical="center"/>
    </xf>
    <xf numFmtId="44" fontId="4" fillId="0" borderId="23" xfId="1" applyFont="1" applyBorder="1" applyAlignment="1">
      <alignment horizontal="center" vertical="center"/>
    </xf>
    <xf numFmtId="44" fontId="4" fillId="2" borderId="23" xfId="3" applyFont="1" applyFill="1" applyBorder="1" applyAlignment="1">
      <alignment horizontal="center" vertical="center"/>
    </xf>
    <xf numFmtId="0" fontId="4" fillId="3" borderId="23" xfId="3" applyNumberFormat="1" applyFont="1" applyFill="1" applyBorder="1" applyAlignment="1">
      <alignment horizontal="center" vertical="center"/>
    </xf>
    <xf numFmtId="0" fontId="4" fillId="4" borderId="23" xfId="2" applyFont="1" applyFill="1" applyBorder="1" applyAlignment="1">
      <alignment horizontal="center" vertical="center" wrapText="1"/>
    </xf>
    <xf numFmtId="0" fontId="4" fillId="2" borderId="24" xfId="2" applyFont="1" applyFill="1" applyBorder="1" applyAlignment="1">
      <alignment horizontal="center" vertical="center"/>
    </xf>
    <xf numFmtId="0" fontId="4" fillId="2" borderId="9" xfId="2" applyFont="1" applyFill="1" applyBorder="1" applyAlignment="1">
      <alignment horizontal="center" vertical="center"/>
    </xf>
    <xf numFmtId="0" fontId="4" fillId="3" borderId="25" xfId="2" applyFont="1" applyFill="1" applyBorder="1" applyAlignment="1">
      <alignment horizontal="center" vertical="center"/>
    </xf>
    <xf numFmtId="0" fontId="4" fillId="4" borderId="25" xfId="2" applyFont="1" applyFill="1" applyBorder="1" applyAlignment="1">
      <alignment horizontal="center" vertical="center"/>
    </xf>
    <xf numFmtId="0" fontId="4" fillId="4" borderId="8" xfId="2" applyFont="1" applyFill="1" applyBorder="1" applyAlignment="1">
      <alignment horizontal="center" vertical="center"/>
    </xf>
    <xf numFmtId="0" fontId="4" fillId="4" borderId="2" xfId="3" applyNumberFormat="1" applyFont="1" applyFill="1" applyBorder="1" applyAlignment="1">
      <alignment horizontal="center" vertical="center"/>
    </xf>
    <xf numFmtId="0" fontId="4" fillId="2" borderId="27" xfId="2" applyFont="1" applyFill="1" applyBorder="1" applyAlignment="1">
      <alignment horizontal="center" vertical="center"/>
    </xf>
    <xf numFmtId="0" fontId="4" fillId="2" borderId="14" xfId="2" applyFont="1" applyFill="1" applyBorder="1" applyAlignment="1">
      <alignment horizontal="center" vertical="center"/>
    </xf>
    <xf numFmtId="0" fontId="8" fillId="0" borderId="27" xfId="2" applyFont="1" applyBorder="1" applyAlignment="1">
      <alignment horizontal="center" vertical="center"/>
    </xf>
    <xf numFmtId="0" fontId="4" fillId="3" borderId="5" xfId="3" applyNumberFormat="1" applyFont="1" applyFill="1" applyBorder="1" applyAlignment="1">
      <alignment horizontal="center" vertical="center"/>
    </xf>
    <xf numFmtId="0" fontId="8" fillId="0" borderId="28" xfId="2" applyFont="1" applyBorder="1" applyAlignment="1">
      <alignment horizontal="center" vertical="center"/>
    </xf>
    <xf numFmtId="0" fontId="8" fillId="0" borderId="3" xfId="2" applyFont="1" applyFill="1" applyBorder="1" applyAlignment="1">
      <alignment horizontal="center" vertical="center" wrapText="1"/>
    </xf>
    <xf numFmtId="0" fontId="8" fillId="2" borderId="24" xfId="2" applyFont="1" applyFill="1" applyBorder="1" applyAlignment="1">
      <alignment horizontal="center" vertical="center" wrapText="1"/>
    </xf>
    <xf numFmtId="0" fontId="4" fillId="3" borderId="10" xfId="2" applyFont="1" applyFill="1" applyBorder="1" applyAlignment="1">
      <alignment horizontal="center" vertical="center"/>
    </xf>
    <xf numFmtId="0" fontId="4" fillId="4" borderId="10" xfId="2" applyFont="1" applyFill="1" applyBorder="1" applyAlignment="1">
      <alignment horizontal="center" vertical="center"/>
    </xf>
    <xf numFmtId="0" fontId="4" fillId="2" borderId="13" xfId="2" applyFont="1" applyFill="1" applyBorder="1" applyAlignment="1">
      <alignment horizontal="center" vertical="center"/>
    </xf>
    <xf numFmtId="0" fontId="4" fillId="2" borderId="24" xfId="2" applyFont="1" applyFill="1" applyBorder="1" applyAlignment="1">
      <alignment horizontal="center" vertical="center" wrapText="1"/>
    </xf>
    <xf numFmtId="0" fontId="4" fillId="2" borderId="9" xfId="2" applyFont="1" applyFill="1" applyBorder="1" applyAlignment="1">
      <alignment horizontal="center" vertical="center" wrapText="1"/>
    </xf>
    <xf numFmtId="0" fontId="4" fillId="2" borderId="11" xfId="2" applyFont="1" applyFill="1" applyBorder="1" applyAlignment="1">
      <alignment horizontal="center" vertical="center"/>
    </xf>
    <xf numFmtId="164" fontId="5" fillId="0" borderId="1" xfId="2" applyNumberFormat="1" applyFont="1" applyFill="1" applyBorder="1" applyAlignment="1">
      <alignment horizontal="center" vertical="center"/>
    </xf>
    <xf numFmtId="44" fontId="4" fillId="0" borderId="2" xfId="3" applyFont="1" applyFill="1" applyBorder="1" applyAlignment="1">
      <alignment horizontal="center" vertical="center"/>
    </xf>
    <xf numFmtId="0" fontId="4" fillId="0" borderId="27" xfId="2" applyFont="1" applyBorder="1" applyAlignment="1">
      <alignment horizontal="center" vertical="center"/>
    </xf>
    <xf numFmtId="164" fontId="5" fillId="0" borderId="7" xfId="2" applyNumberFormat="1" applyFont="1" applyFill="1" applyBorder="1" applyAlignment="1">
      <alignment horizontal="center" vertical="center"/>
    </xf>
    <xf numFmtId="44" fontId="4" fillId="0" borderId="8" xfId="3" applyFont="1" applyFill="1" applyBorder="1" applyAlignment="1">
      <alignment horizontal="center" vertical="center"/>
    </xf>
    <xf numFmtId="0" fontId="4" fillId="3" borderId="29" xfId="3" applyNumberFormat="1" applyFont="1" applyFill="1" applyBorder="1" applyAlignment="1">
      <alignment horizontal="center" vertical="center"/>
    </xf>
    <xf numFmtId="0" fontId="4" fillId="4" borderId="29" xfId="2" applyFont="1" applyFill="1" applyBorder="1" applyAlignment="1">
      <alignment horizontal="center" vertical="center" wrapText="1"/>
    </xf>
    <xf numFmtId="0" fontId="4" fillId="0" borderId="30" xfId="2" applyFont="1" applyBorder="1" applyAlignment="1">
      <alignment horizontal="center" vertical="center"/>
    </xf>
    <xf numFmtId="0" fontId="4" fillId="0" borderId="27" xfId="2" applyFont="1" applyFill="1" applyBorder="1" applyAlignment="1">
      <alignment horizontal="center" vertical="center"/>
    </xf>
    <xf numFmtId="0" fontId="4" fillId="0" borderId="14" xfId="2" applyFont="1" applyFill="1" applyBorder="1" applyAlignment="1">
      <alignment horizontal="center" vertical="center"/>
    </xf>
    <xf numFmtId="0" fontId="4" fillId="2" borderId="28" xfId="2" applyFont="1" applyFill="1" applyBorder="1" applyAlignment="1">
      <alignment horizontal="center" vertical="center"/>
    </xf>
    <xf numFmtId="0" fontId="4" fillId="0" borderId="9" xfId="2" applyFont="1" applyBorder="1" applyAlignment="1">
      <alignment horizontal="center" vertical="center"/>
    </xf>
    <xf numFmtId="0" fontId="7" fillId="0" borderId="10" xfId="2" applyFont="1" applyBorder="1" applyAlignment="1">
      <alignment horizontal="center" vertical="center" wrapText="1"/>
    </xf>
    <xf numFmtId="0" fontId="4" fillId="6" borderId="10" xfId="2" applyFont="1" applyFill="1" applyBorder="1" applyAlignment="1">
      <alignment horizontal="center" vertical="center" wrapText="1"/>
    </xf>
    <xf numFmtId="0" fontId="4" fillId="0" borderId="10" xfId="2" applyFont="1" applyBorder="1" applyAlignment="1">
      <alignment horizontal="center" vertical="center" wrapText="1"/>
    </xf>
    <xf numFmtId="0" fontId="4" fillId="3" borderId="10" xfId="2" applyFont="1" applyFill="1" applyBorder="1" applyAlignment="1">
      <alignment horizontal="center" vertical="center" wrapText="1"/>
    </xf>
    <xf numFmtId="44" fontId="2" fillId="0" borderId="0" xfId="1" applyFont="1" applyAlignment="1">
      <alignment horizontal="center" vertical="center"/>
    </xf>
    <xf numFmtId="0" fontId="11" fillId="0" borderId="0" xfId="2" applyFont="1" applyAlignment="1">
      <alignment horizontal="center" vertical="center"/>
    </xf>
    <xf numFmtId="166" fontId="11" fillId="0" borderId="0" xfId="2" applyNumberFormat="1" applyFont="1" applyAlignment="1">
      <alignment horizontal="center" vertical="center"/>
    </xf>
    <xf numFmtId="0" fontId="7" fillId="5" borderId="9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19" xfId="0" applyFon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26" xfId="0" applyFont="1" applyFill="1" applyBorder="1" applyAlignment="1">
      <alignment horizontal="center" vertical="center" wrapText="1"/>
    </xf>
    <xf numFmtId="0" fontId="7" fillId="5" borderId="16" xfId="0" applyFont="1" applyFill="1" applyBorder="1" applyAlignment="1">
      <alignment horizontal="center" vertical="center" wrapText="1"/>
    </xf>
    <xf numFmtId="0" fontId="7" fillId="5" borderId="0" xfId="0" applyFont="1" applyFill="1" applyBorder="1" applyAlignment="1">
      <alignment horizontal="center" vertical="center" wrapText="1"/>
    </xf>
    <xf numFmtId="0" fontId="7" fillId="5" borderId="15" xfId="0" applyFont="1" applyFill="1" applyBorder="1" applyAlignment="1">
      <alignment horizontal="center" vertical="center" wrapText="1"/>
    </xf>
    <xf numFmtId="0" fontId="7" fillId="5" borderId="13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44" fontId="4" fillId="0" borderId="10" xfId="1" applyFont="1" applyFill="1" applyBorder="1" applyAlignment="1">
      <alignment horizontal="center" vertical="center"/>
    </xf>
  </cellXfs>
  <cellStyles count="5">
    <cellStyle name="Euro 2" xfId="4"/>
    <cellStyle name="Monétaire" xfId="1" builtinId="4"/>
    <cellStyle name="Monétaire 2" xfId="3"/>
    <cellStyle name="Normal" xfId="0" builtinId="0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tabSelected="1" topLeftCell="A16" zoomScaleNormal="100" workbookViewId="0">
      <selection activeCell="I24" sqref="I24:J24"/>
    </sheetView>
  </sheetViews>
  <sheetFormatPr baseColWidth="10" defaultColWidth="24.7109375" defaultRowHeight="15" outlineLevelCol="1" x14ac:dyDescent="0.2"/>
  <cols>
    <col min="1" max="1" width="50.140625" style="1" customWidth="1"/>
    <col min="2" max="2" width="19.5703125" style="1" customWidth="1"/>
    <col min="3" max="3" width="13.42578125" style="1" bestFit="1" customWidth="1"/>
    <col min="4" max="4" width="9.42578125" style="1" customWidth="1"/>
    <col min="5" max="5" width="14.7109375" style="1" customWidth="1"/>
    <col min="6" max="6" width="12.140625" style="1" bestFit="1" customWidth="1"/>
    <col min="7" max="7" width="11" style="1" customWidth="1"/>
    <col min="8" max="8" width="12.140625" style="1" bestFit="1" customWidth="1" outlineLevel="1"/>
    <col min="9" max="9" width="11" style="1" customWidth="1" outlineLevel="1"/>
    <col min="10" max="10" width="11" style="2" customWidth="1"/>
    <col min="11" max="16384" width="24.7109375" style="1"/>
  </cols>
  <sheetData>
    <row r="1" spans="1:11" x14ac:dyDescent="0.2">
      <c r="A1" s="83" t="s">
        <v>38</v>
      </c>
      <c r="B1" s="84">
        <f>4.85003*1.015</f>
        <v>4.9227804499999994</v>
      </c>
      <c r="D1" s="1">
        <v>151.66999999999999</v>
      </c>
    </row>
    <row r="2" spans="1:11" x14ac:dyDescent="0.2">
      <c r="H2" s="82"/>
    </row>
    <row r="3" spans="1:11" ht="95.25" thickBot="1" x14ac:dyDescent="0.25">
      <c r="A3" s="3"/>
      <c r="B3" s="3"/>
      <c r="C3" s="80" t="s">
        <v>37</v>
      </c>
      <c r="D3" s="33" t="s">
        <v>36</v>
      </c>
      <c r="E3" s="81" t="s">
        <v>35</v>
      </c>
      <c r="F3" s="80" t="s">
        <v>34</v>
      </c>
      <c r="G3" s="80" t="s">
        <v>33</v>
      </c>
      <c r="H3" s="80" t="s">
        <v>32</v>
      </c>
      <c r="I3" s="79" t="s">
        <v>31</v>
      </c>
      <c r="J3" s="79" t="s">
        <v>30</v>
      </c>
      <c r="K3" s="78" t="s">
        <v>29</v>
      </c>
    </row>
    <row r="4" spans="1:11" ht="15.75" x14ac:dyDescent="0.2">
      <c r="A4" s="85" t="s">
        <v>28</v>
      </c>
      <c r="B4" s="95"/>
      <c r="C4" s="35">
        <v>2</v>
      </c>
      <c r="D4" s="27">
        <v>397</v>
      </c>
      <c r="E4" s="38">
        <v>375</v>
      </c>
      <c r="F4" s="25">
        <f>E4*$B$1</f>
        <v>1846.0426687499998</v>
      </c>
      <c r="G4" s="25">
        <f t="shared" ref="G4:G23" si="0">((F4*12)/1900)*13</f>
        <v>151.56981911842101</v>
      </c>
      <c r="H4" s="25">
        <f>SUM(F4:G4)</f>
        <v>1997.6124878684209</v>
      </c>
      <c r="I4" s="24">
        <f>$B$1*24</f>
        <v>118.14673079999999</v>
      </c>
      <c r="J4" s="24">
        <f>$B$1*25</f>
        <v>123.06951124999999</v>
      </c>
      <c r="K4" s="23">
        <f>(H4+I4+J4)/$D$1</f>
        <v>14.761183687732716</v>
      </c>
    </row>
    <row r="5" spans="1:11" ht="16.5" thickBot="1" x14ac:dyDescent="0.25">
      <c r="A5" s="87"/>
      <c r="B5" s="96"/>
      <c r="C5" s="34">
        <v>6</v>
      </c>
      <c r="D5" s="33">
        <v>468</v>
      </c>
      <c r="E5" s="32">
        <v>414</v>
      </c>
      <c r="F5" s="31">
        <f>E5*$B$1</f>
        <v>2038.0311062999997</v>
      </c>
      <c r="G5" s="31">
        <f t="shared" si="0"/>
        <v>167.3330803067368</v>
      </c>
      <c r="H5" s="31">
        <f>SUM(F5:G5)</f>
        <v>2205.3641866067364</v>
      </c>
      <c r="I5" s="30">
        <f>$B$1*24</f>
        <v>118.14673079999999</v>
      </c>
      <c r="J5" s="30">
        <f>$B$1*25</f>
        <v>123.06951124999999</v>
      </c>
      <c r="K5" s="36">
        <f>(H5+I5+J5)/$D$1</f>
        <v>16.130945003341047</v>
      </c>
    </row>
    <row r="6" spans="1:11" ht="15.75" x14ac:dyDescent="0.2">
      <c r="A6" s="91" t="s">
        <v>27</v>
      </c>
      <c r="B6" s="92"/>
      <c r="C6" s="77">
        <v>2</v>
      </c>
      <c r="D6" s="27">
        <v>397</v>
      </c>
      <c r="E6" s="38">
        <v>375</v>
      </c>
      <c r="F6" s="25">
        <f>E6*$B$1</f>
        <v>1846.0426687499998</v>
      </c>
      <c r="G6" s="25">
        <f t="shared" si="0"/>
        <v>151.56981911842101</v>
      </c>
      <c r="H6" s="25">
        <f>SUM(F6:G6)</f>
        <v>1997.6124878684209</v>
      </c>
      <c r="I6" s="24">
        <f>$B$1*24</f>
        <v>118.14673079999999</v>
      </c>
      <c r="J6" s="24">
        <f>$B$1*25</f>
        <v>123.06951124999999</v>
      </c>
      <c r="K6" s="23">
        <f>(H6+I6+J6)/$D$1</f>
        <v>14.761183687732716</v>
      </c>
    </row>
    <row r="7" spans="1:11" ht="16.5" thickBot="1" x14ac:dyDescent="0.25">
      <c r="A7" s="93"/>
      <c r="B7" s="94"/>
      <c r="C7" s="41">
        <v>5</v>
      </c>
      <c r="D7" s="15">
        <v>452</v>
      </c>
      <c r="E7" s="40">
        <v>401</v>
      </c>
      <c r="F7" s="13">
        <f>E7*$B$1</f>
        <v>1974.0349604499997</v>
      </c>
      <c r="G7" s="13">
        <f t="shared" si="0"/>
        <v>162.07865991063156</v>
      </c>
      <c r="H7" s="13">
        <f>SUM(F7:G7)</f>
        <v>2136.1136203606311</v>
      </c>
      <c r="I7" s="12">
        <f>$B$1*24</f>
        <v>118.14673079999999</v>
      </c>
      <c r="J7" s="12">
        <f>$B$1*25</f>
        <v>123.06951124999999</v>
      </c>
      <c r="K7" s="11">
        <f>(H7+I7+J7)/$D$1</f>
        <v>15.674357898138268</v>
      </c>
    </row>
    <row r="8" spans="1:11" ht="15.75" x14ac:dyDescent="0.2">
      <c r="A8" s="91" t="s">
        <v>26</v>
      </c>
      <c r="B8" s="97"/>
      <c r="C8" s="76">
        <v>2</v>
      </c>
      <c r="D8" s="21">
        <v>397</v>
      </c>
      <c r="E8" s="56">
        <v>375</v>
      </c>
      <c r="F8" s="19">
        <f>E8*$B$1</f>
        <v>1846.0426687499998</v>
      </c>
      <c r="G8" s="19">
        <f t="shared" si="0"/>
        <v>151.56981911842101</v>
      </c>
      <c r="H8" s="19">
        <f>SUM(F8:G8)</f>
        <v>1997.6124878684209</v>
      </c>
      <c r="I8" s="18">
        <f>$B$1*24</f>
        <v>118.14673079999999</v>
      </c>
      <c r="J8" s="18">
        <f>$B$1*25</f>
        <v>123.06951124999999</v>
      </c>
      <c r="K8" s="17">
        <f>(H8+I8+J8)/$D$1</f>
        <v>14.761183687732716</v>
      </c>
    </row>
    <row r="9" spans="1:11" ht="16.5" thickBot="1" x14ac:dyDescent="0.25">
      <c r="A9" s="93"/>
      <c r="B9" s="98"/>
      <c r="C9" s="53">
        <v>6</v>
      </c>
      <c r="D9" s="15">
        <v>468</v>
      </c>
      <c r="E9" s="40">
        <v>414</v>
      </c>
      <c r="F9" s="13">
        <f>E9*$B$1</f>
        <v>2038.0311062999997</v>
      </c>
      <c r="G9" s="13">
        <f t="shared" si="0"/>
        <v>167.3330803067368</v>
      </c>
      <c r="H9" s="13">
        <f>SUM(F9:G9)</f>
        <v>2205.3641866067364</v>
      </c>
      <c r="I9" s="12">
        <f>$B$1*24</f>
        <v>118.14673079999999</v>
      </c>
      <c r="J9" s="12">
        <f>$B$1*25</f>
        <v>123.06951124999999</v>
      </c>
      <c r="K9" s="11">
        <f>(H9+I9+J9)/$D$1</f>
        <v>16.130945003341047</v>
      </c>
    </row>
    <row r="10" spans="1:11" ht="15.75" x14ac:dyDescent="0.2">
      <c r="A10" s="91" t="s">
        <v>25</v>
      </c>
      <c r="B10" s="97"/>
      <c r="C10" s="75">
        <v>2</v>
      </c>
      <c r="D10" s="27">
        <v>397</v>
      </c>
      <c r="E10" s="38">
        <v>375</v>
      </c>
      <c r="F10" s="70">
        <f>E10*$B$1</f>
        <v>1846.0426687499998</v>
      </c>
      <c r="G10" s="70">
        <f t="shared" si="0"/>
        <v>151.56981911842101</v>
      </c>
      <c r="H10" s="70">
        <f>SUM(F10:G10)</f>
        <v>1997.6124878684209</v>
      </c>
      <c r="I10" s="70">
        <f>$B$1*24</f>
        <v>118.14673079999999</v>
      </c>
      <c r="J10" s="70">
        <f>$B$1*25</f>
        <v>123.06951124999999</v>
      </c>
      <c r="K10" s="69">
        <f>(H10+I10+J10)/$D$1</f>
        <v>14.761183687732716</v>
      </c>
    </row>
    <row r="11" spans="1:11" ht="16.5" thickBot="1" x14ac:dyDescent="0.25">
      <c r="A11" s="93"/>
      <c r="B11" s="98"/>
      <c r="C11" s="74">
        <v>5</v>
      </c>
      <c r="D11" s="15">
        <v>448</v>
      </c>
      <c r="E11" s="40">
        <v>398</v>
      </c>
      <c r="F11" s="67">
        <f>E11*$B$1</f>
        <v>1959.2666190999998</v>
      </c>
      <c r="G11" s="67">
        <f t="shared" si="0"/>
        <v>160.86610135768419</v>
      </c>
      <c r="H11" s="67">
        <f>SUM(F11:G11)</f>
        <v>2120.1327204576842</v>
      </c>
      <c r="I11" s="67">
        <f>$B$1*24</f>
        <v>118.14673079999999</v>
      </c>
      <c r="J11" s="67">
        <f>$B$1*25</f>
        <v>123.06951124999999</v>
      </c>
      <c r="K11" s="66">
        <f>(H11+I11+J11)/$D$1</f>
        <v>15.568991643091477</v>
      </c>
    </row>
    <row r="12" spans="1:11" ht="15.75" x14ac:dyDescent="0.2">
      <c r="A12" s="91" t="s">
        <v>24</v>
      </c>
      <c r="B12" s="97"/>
      <c r="C12" s="35">
        <v>2</v>
      </c>
      <c r="D12" s="27">
        <v>368</v>
      </c>
      <c r="E12" s="38">
        <v>367</v>
      </c>
      <c r="F12" s="70">
        <f>E12*$B$1</f>
        <v>1806.6604251499998</v>
      </c>
      <c r="G12" s="70">
        <f t="shared" si="0"/>
        <v>148.33632964389474</v>
      </c>
      <c r="H12" s="70">
        <f>SUM(F12:G12)</f>
        <v>1954.9967547938945</v>
      </c>
      <c r="I12" s="70">
        <f>$B$1*24</f>
        <v>118.14673079999999</v>
      </c>
      <c r="J12" s="70">
        <f>$B$1*25</f>
        <v>123.06951124999999</v>
      </c>
      <c r="K12" s="69">
        <f>(H12+I12+J12)/$D$1</f>
        <v>14.480207007607929</v>
      </c>
    </row>
    <row r="13" spans="1:11" ht="16.5" thickBot="1" x14ac:dyDescent="0.25">
      <c r="A13" s="93"/>
      <c r="B13" s="98"/>
      <c r="C13" s="68">
        <v>7</v>
      </c>
      <c r="D13" s="15">
        <v>381</v>
      </c>
      <c r="E13" s="40">
        <v>372</v>
      </c>
      <c r="F13" s="67">
        <f>E13*$B$1</f>
        <v>1831.2743273999997</v>
      </c>
      <c r="G13" s="67">
        <f t="shared" si="0"/>
        <v>150.35726056547367</v>
      </c>
      <c r="H13" s="67">
        <f>SUM(F13:G13)</f>
        <v>1981.6315879654735</v>
      </c>
      <c r="I13" s="67">
        <f>$B$1*24</f>
        <v>118.14673079999999</v>
      </c>
      <c r="J13" s="67">
        <f>$B$1*25</f>
        <v>123.06951124999999</v>
      </c>
      <c r="K13" s="66">
        <f>(H13+I13+J13)/$D$1</f>
        <v>14.65581743268592</v>
      </c>
    </row>
    <row r="14" spans="1:11" ht="15.75" x14ac:dyDescent="0.2">
      <c r="A14" s="91" t="s">
        <v>23</v>
      </c>
      <c r="B14" s="97"/>
      <c r="C14" s="35">
        <v>2</v>
      </c>
      <c r="D14" s="27">
        <v>371</v>
      </c>
      <c r="E14" s="38">
        <v>369</v>
      </c>
      <c r="F14" s="70">
        <f>E14*$B$1</f>
        <v>1816.5059860499998</v>
      </c>
      <c r="G14" s="70">
        <f t="shared" si="0"/>
        <v>149.1447020125263</v>
      </c>
      <c r="H14" s="70">
        <f>SUM(F14:G14)</f>
        <v>1965.6506880625261</v>
      </c>
      <c r="I14" s="70">
        <f>$B$1*24</f>
        <v>118.14673079999999</v>
      </c>
      <c r="J14" s="70">
        <f>$B$1*25</f>
        <v>123.06951124999999</v>
      </c>
      <c r="K14" s="69">
        <f>(H14+I14+J14)/$D$1</f>
        <v>14.550451177639125</v>
      </c>
    </row>
    <row r="15" spans="1:11" ht="16.5" thickBot="1" x14ac:dyDescent="0.25">
      <c r="A15" s="93"/>
      <c r="B15" s="98"/>
      <c r="C15" s="73">
        <v>7</v>
      </c>
      <c r="D15" s="72">
        <v>416</v>
      </c>
      <c r="E15" s="71">
        <v>377</v>
      </c>
      <c r="F15" s="67">
        <f>E15*$B$1</f>
        <v>1855.8882296499999</v>
      </c>
      <c r="G15" s="67">
        <f t="shared" si="0"/>
        <v>152.37819148705265</v>
      </c>
      <c r="H15" s="67">
        <f>SUM(F15:G15)</f>
        <v>2008.2664211370525</v>
      </c>
      <c r="I15" s="67">
        <f>$B$1*24</f>
        <v>118.14673079999999</v>
      </c>
      <c r="J15" s="67">
        <f>$B$1*25</f>
        <v>123.06951124999999</v>
      </c>
      <c r="K15" s="66">
        <f>(H15+I15+J15)/$D$1</f>
        <v>14.831427857763913</v>
      </c>
    </row>
    <row r="16" spans="1:11" ht="15.75" x14ac:dyDescent="0.2">
      <c r="A16" s="91" t="s">
        <v>22</v>
      </c>
      <c r="B16" s="97"/>
      <c r="C16" s="35">
        <v>2</v>
      </c>
      <c r="D16" s="27">
        <v>371</v>
      </c>
      <c r="E16" s="38">
        <v>369</v>
      </c>
      <c r="F16" s="70">
        <f>E16*$B$1</f>
        <v>1816.5059860499998</v>
      </c>
      <c r="G16" s="70">
        <f t="shared" si="0"/>
        <v>149.1447020125263</v>
      </c>
      <c r="H16" s="70">
        <f>SUM(F16:G16)</f>
        <v>1965.6506880625261</v>
      </c>
      <c r="I16" s="70">
        <f>$B$1*24</f>
        <v>118.14673079999999</v>
      </c>
      <c r="J16" s="70">
        <f>$B$1*25</f>
        <v>123.06951124999999</v>
      </c>
      <c r="K16" s="69">
        <f>(H16+I16+J16)/$D$1</f>
        <v>14.550451177639125</v>
      </c>
    </row>
    <row r="17" spans="1:11" ht="16.5" thickBot="1" x14ac:dyDescent="0.25">
      <c r="A17" s="93"/>
      <c r="B17" s="98"/>
      <c r="C17" s="73">
        <v>7</v>
      </c>
      <c r="D17" s="72">
        <v>416</v>
      </c>
      <c r="E17" s="71">
        <v>377</v>
      </c>
      <c r="F17" s="67">
        <f>E17*$B$1</f>
        <v>1855.8882296499999</v>
      </c>
      <c r="G17" s="67">
        <f t="shared" si="0"/>
        <v>152.37819148705265</v>
      </c>
      <c r="H17" s="67">
        <f>SUM(F17:G17)</f>
        <v>2008.2664211370525</v>
      </c>
      <c r="I17" s="67">
        <f>$B$1*24</f>
        <v>118.14673079999999</v>
      </c>
      <c r="J17" s="67">
        <f>$B$1*25</f>
        <v>123.06951124999999</v>
      </c>
      <c r="K17" s="66">
        <f>(H17+I17+J17)/$D$1</f>
        <v>14.831427857763913</v>
      </c>
    </row>
    <row r="18" spans="1:11" ht="15.75" x14ac:dyDescent="0.2">
      <c r="A18" s="91" t="s">
        <v>21</v>
      </c>
      <c r="B18" s="97"/>
      <c r="C18" s="35">
        <v>2</v>
      </c>
      <c r="D18" s="27">
        <v>368</v>
      </c>
      <c r="E18" s="38">
        <v>367</v>
      </c>
      <c r="F18" s="70">
        <f>E18*$B$1</f>
        <v>1806.6604251499998</v>
      </c>
      <c r="G18" s="70">
        <f t="shared" si="0"/>
        <v>148.33632964389474</v>
      </c>
      <c r="H18" s="70">
        <f>SUM(F18:G18)</f>
        <v>1954.9967547938945</v>
      </c>
      <c r="I18" s="70">
        <f>$B$1*24</f>
        <v>118.14673079999999</v>
      </c>
      <c r="J18" s="70">
        <f>$B$1*25</f>
        <v>123.06951124999999</v>
      </c>
      <c r="K18" s="69">
        <f>(H18+I18+J18)/$D$1</f>
        <v>14.480207007607929</v>
      </c>
    </row>
    <row r="19" spans="1:11" ht="16.5" thickBot="1" x14ac:dyDescent="0.25">
      <c r="A19" s="93"/>
      <c r="B19" s="98"/>
      <c r="C19" s="68">
        <v>7</v>
      </c>
      <c r="D19" s="15">
        <v>381</v>
      </c>
      <c r="E19" s="40">
        <v>372</v>
      </c>
      <c r="F19" s="67">
        <f>E19*$B$1</f>
        <v>1831.2743273999997</v>
      </c>
      <c r="G19" s="67">
        <f t="shared" si="0"/>
        <v>150.35726056547367</v>
      </c>
      <c r="H19" s="67">
        <f>SUM(F19:G19)</f>
        <v>1981.6315879654735</v>
      </c>
      <c r="I19" s="67">
        <f>$B$1*24</f>
        <v>118.14673079999999</v>
      </c>
      <c r="J19" s="67">
        <f>$B$1*25</f>
        <v>123.06951124999999</v>
      </c>
      <c r="K19" s="66">
        <f>(H19+I19+J19)/$D$1</f>
        <v>14.65581743268592</v>
      </c>
    </row>
    <row r="20" spans="1:11" ht="15.75" x14ac:dyDescent="0.2">
      <c r="A20" s="91" t="s">
        <v>20</v>
      </c>
      <c r="B20" s="97"/>
      <c r="C20" s="54">
        <v>2</v>
      </c>
      <c r="D20" s="27">
        <v>484</v>
      </c>
      <c r="E20" s="38">
        <v>419</v>
      </c>
      <c r="F20" s="25">
        <f>E20*$B$1</f>
        <v>2062.6450085499996</v>
      </c>
      <c r="G20" s="25">
        <f t="shared" si="0"/>
        <v>169.35401122831573</v>
      </c>
      <c r="H20" s="25">
        <f>SUM(F20:G20)</f>
        <v>2231.9990197783154</v>
      </c>
      <c r="I20" s="24">
        <f>$B$1*24</f>
        <v>118.14673079999999</v>
      </c>
      <c r="J20" s="24">
        <f>$B$1*25</f>
        <v>123.06951124999999</v>
      </c>
      <c r="K20" s="23">
        <f>(H20+I20+J20)/$D$1</f>
        <v>16.306555428419038</v>
      </c>
    </row>
    <row r="21" spans="1:11" ht="16.5" thickBot="1" x14ac:dyDescent="0.25">
      <c r="A21" s="93"/>
      <c r="B21" s="98"/>
      <c r="C21" s="65">
        <v>5</v>
      </c>
      <c r="D21" s="33">
        <v>576</v>
      </c>
      <c r="E21" s="32">
        <v>486</v>
      </c>
      <c r="F21" s="31">
        <f>E21*$B$1</f>
        <v>2392.4712986999998</v>
      </c>
      <c r="G21" s="31">
        <f t="shared" si="0"/>
        <v>196.43448557747365</v>
      </c>
      <c r="H21" s="31">
        <f>SUM(F21:G21)</f>
        <v>2588.9057842774737</v>
      </c>
      <c r="I21" s="30">
        <f>$B$1*24</f>
        <v>118.14673079999999</v>
      </c>
      <c r="J21" s="30">
        <f>$B$1*25</f>
        <v>123.06951124999999</v>
      </c>
      <c r="K21" s="36">
        <f>(H21+I21+J21)/$D$1</f>
        <v>18.659735124464124</v>
      </c>
    </row>
    <row r="22" spans="1:11" ht="15.75" x14ac:dyDescent="0.2">
      <c r="A22" s="91" t="s">
        <v>19</v>
      </c>
      <c r="B22" s="92"/>
      <c r="C22" s="64" t="s">
        <v>18</v>
      </c>
      <c r="D22" s="27">
        <v>868</v>
      </c>
      <c r="E22" s="38">
        <v>714</v>
      </c>
      <c r="F22" s="25">
        <f>E22*$B$1</f>
        <v>3514.8652412999995</v>
      </c>
      <c r="G22" s="25">
        <f t="shared" si="0"/>
        <v>288.58893560147362</v>
      </c>
      <c r="H22" s="25">
        <f>SUM(F22:G22)</f>
        <v>3803.4541769014731</v>
      </c>
      <c r="I22" s="24">
        <f>$B$1*24</f>
        <v>118.14673079999999</v>
      </c>
      <c r="J22" s="24">
        <f>$B$1*25</f>
        <v>123.06951124999999</v>
      </c>
      <c r="K22" s="23">
        <f>(H22+I22+J22)/$D$1</f>
        <v>26.667570508020528</v>
      </c>
    </row>
    <row r="23" spans="1:11" ht="15.75" x14ac:dyDescent="0.2">
      <c r="A23" s="99"/>
      <c r="B23" s="100"/>
      <c r="C23" s="63" t="s">
        <v>17</v>
      </c>
      <c r="D23" s="46">
        <v>940</v>
      </c>
      <c r="E23" s="45">
        <v>769</v>
      </c>
      <c r="F23" s="44">
        <f>E23*$B$1</f>
        <v>3785.6181660499997</v>
      </c>
      <c r="G23" s="44">
        <f t="shared" si="0"/>
        <v>310.81917573884203</v>
      </c>
      <c r="H23" s="44">
        <f>SUM(F23:G23)</f>
        <v>4096.4373417888419</v>
      </c>
      <c r="I23" s="43">
        <f>$B$1*24</f>
        <v>118.14673079999999</v>
      </c>
      <c r="J23" s="43">
        <f>$B$1*25</f>
        <v>123.06951124999999</v>
      </c>
      <c r="K23" s="42">
        <f>(H23+I23+J23)/$D$1</f>
        <v>28.599285183878433</v>
      </c>
    </row>
    <row r="24" spans="1:11" ht="16.5" thickBot="1" x14ac:dyDescent="0.25">
      <c r="A24" s="93"/>
      <c r="B24" s="94"/>
      <c r="C24" s="62" t="s">
        <v>16</v>
      </c>
      <c r="D24" s="61"/>
      <c r="E24" s="60"/>
      <c r="F24" s="31">
        <f>E24*$B$1</f>
        <v>0</v>
      </c>
      <c r="G24" s="31"/>
      <c r="H24" s="31">
        <f>SUM(F24:G24)</f>
        <v>0</v>
      </c>
      <c r="I24" s="104"/>
      <c r="J24" s="104"/>
      <c r="K24" s="36">
        <v>30</v>
      </c>
    </row>
    <row r="25" spans="1:11" ht="15.75" x14ac:dyDescent="0.2">
      <c r="A25" s="91" t="s">
        <v>15</v>
      </c>
      <c r="B25" s="92"/>
      <c r="C25" s="48" t="s">
        <v>14</v>
      </c>
      <c r="D25" s="27">
        <v>781</v>
      </c>
      <c r="E25" s="38">
        <v>648</v>
      </c>
      <c r="F25" s="25">
        <f>E25*$B$1</f>
        <v>3189.9617315999994</v>
      </c>
      <c r="G25" s="25">
        <f t="shared" ref="G25:G46" si="1">((F25*12)/1900)*13</f>
        <v>261.91264743663152</v>
      </c>
      <c r="H25" s="25">
        <f>SUM(F25:G25)</f>
        <v>3451.8743790366311</v>
      </c>
      <c r="I25" s="24">
        <f>$B$1*24</f>
        <v>118.14673079999999</v>
      </c>
      <c r="J25" s="24">
        <f>$B$1*25</f>
        <v>123.06951124999999</v>
      </c>
      <c r="K25" s="23">
        <f>(H25+I25+J25)/$D$1</f>
        <v>24.34951289699104</v>
      </c>
    </row>
    <row r="26" spans="1:11" ht="28.5" customHeight="1" x14ac:dyDescent="0.2">
      <c r="A26" s="99"/>
      <c r="B26" s="100"/>
      <c r="C26" s="59" t="s">
        <v>13</v>
      </c>
      <c r="D26" s="46">
        <v>868</v>
      </c>
      <c r="E26" s="45">
        <v>714</v>
      </c>
      <c r="F26" s="44">
        <f>E26*$B$1</f>
        <v>3514.8652412999995</v>
      </c>
      <c r="G26" s="44">
        <f t="shared" si="1"/>
        <v>288.58893560147362</v>
      </c>
      <c r="H26" s="44">
        <f>SUM(F26:G26)</f>
        <v>3803.4541769014731</v>
      </c>
      <c r="I26" s="43">
        <f>$B$1*24</f>
        <v>118.14673079999999</v>
      </c>
      <c r="J26" s="43">
        <f>$B$1*25</f>
        <v>123.06951124999999</v>
      </c>
      <c r="K26" s="42">
        <f>(H26+I26+J26)/$D$1</f>
        <v>26.667570508020528</v>
      </c>
    </row>
    <row r="27" spans="1:11" ht="28.5" customHeight="1" thickBot="1" x14ac:dyDescent="0.25">
      <c r="A27" s="93"/>
      <c r="B27" s="94"/>
      <c r="C27" s="58" t="s">
        <v>12</v>
      </c>
      <c r="D27" s="15">
        <v>940</v>
      </c>
      <c r="E27" s="40">
        <v>769</v>
      </c>
      <c r="F27" s="13">
        <f>E27*$B$1</f>
        <v>3785.6181660499997</v>
      </c>
      <c r="G27" s="13">
        <f t="shared" si="1"/>
        <v>310.81917573884203</v>
      </c>
      <c r="H27" s="13">
        <f>SUM(F27:G27)</f>
        <v>4096.4373417888419</v>
      </c>
      <c r="I27" s="12">
        <f>$B$1*24</f>
        <v>118.14673079999999</v>
      </c>
      <c r="J27" s="12">
        <f>$B$1*25</f>
        <v>123.06951124999999</v>
      </c>
      <c r="K27" s="11">
        <f>(H27+I27+J27)/$D$1</f>
        <v>28.599285183878433</v>
      </c>
    </row>
    <row r="28" spans="1:11" ht="15.75" x14ac:dyDescent="0.2">
      <c r="A28" s="91" t="s">
        <v>11</v>
      </c>
      <c r="B28" s="97"/>
      <c r="C28" s="57">
        <v>6</v>
      </c>
      <c r="D28" s="21">
        <v>669</v>
      </c>
      <c r="E28" s="56">
        <v>563</v>
      </c>
      <c r="F28" s="19">
        <f>E28*$B$1</f>
        <v>2771.5253933499998</v>
      </c>
      <c r="G28" s="19">
        <f t="shared" si="1"/>
        <v>227.55682176978948</v>
      </c>
      <c r="H28" s="19">
        <f>SUM(F28:G28)</f>
        <v>2999.0822151197895</v>
      </c>
      <c r="I28" s="18">
        <f>$B$1*24</f>
        <v>118.14673079999999</v>
      </c>
      <c r="J28" s="18">
        <f>$B$1*25</f>
        <v>123.06951124999999</v>
      </c>
      <c r="K28" s="17">
        <f>(H28+I28+J28)/$D$1</f>
        <v>21.364135670665192</v>
      </c>
    </row>
    <row r="29" spans="1:11" ht="16.5" thickBot="1" x14ac:dyDescent="0.25">
      <c r="A29" s="93"/>
      <c r="B29" s="98"/>
      <c r="C29" s="55">
        <v>9</v>
      </c>
      <c r="D29" s="15">
        <v>792</v>
      </c>
      <c r="E29" s="40">
        <v>656</v>
      </c>
      <c r="F29" s="13">
        <f>E29*$B$1</f>
        <v>3229.3439751999995</v>
      </c>
      <c r="G29" s="13">
        <f t="shared" si="1"/>
        <v>265.14613691115784</v>
      </c>
      <c r="H29" s="13">
        <f>SUM(F29:G29)</f>
        <v>3494.4901121111575</v>
      </c>
      <c r="I29" s="12">
        <f>$B$1*24</f>
        <v>118.14673079999999</v>
      </c>
      <c r="J29" s="12">
        <f>$B$1*25</f>
        <v>123.06951124999999</v>
      </c>
      <c r="K29" s="11">
        <f>(H29+I29+J29)/$D$1</f>
        <v>24.630489577115828</v>
      </c>
    </row>
    <row r="30" spans="1:11" ht="15.75" x14ac:dyDescent="0.2">
      <c r="A30" s="91" t="s">
        <v>10</v>
      </c>
      <c r="B30" s="97"/>
      <c r="C30" s="54">
        <v>2</v>
      </c>
      <c r="D30" s="27">
        <v>558</v>
      </c>
      <c r="E30" s="38">
        <v>478</v>
      </c>
      <c r="F30" s="25">
        <f>E30*$B$1</f>
        <v>2353.0890550999998</v>
      </c>
      <c r="G30" s="25">
        <f t="shared" si="1"/>
        <v>193.20099610294736</v>
      </c>
      <c r="H30" s="25">
        <f>SUM(F30:G30)</f>
        <v>2546.2900512029473</v>
      </c>
      <c r="I30" s="24">
        <f>$B$1*24</f>
        <v>118.14673079999999</v>
      </c>
      <c r="J30" s="24">
        <f>$B$1*25</f>
        <v>123.06951124999999</v>
      </c>
      <c r="K30" s="23">
        <f>(H30+I30+J30)/$D$1</f>
        <v>18.37875844433934</v>
      </c>
    </row>
    <row r="31" spans="1:11" ht="16.5" thickBot="1" x14ac:dyDescent="0.25">
      <c r="A31" s="93"/>
      <c r="B31" s="98"/>
      <c r="C31" s="53">
        <v>5</v>
      </c>
      <c r="D31" s="52">
        <v>669</v>
      </c>
      <c r="E31" s="40">
        <v>563</v>
      </c>
      <c r="F31" s="13">
        <f>E31*$B$1</f>
        <v>2771.5253933499998</v>
      </c>
      <c r="G31" s="13">
        <f t="shared" si="1"/>
        <v>227.55682176978948</v>
      </c>
      <c r="H31" s="13">
        <f>SUM(F31:G31)</f>
        <v>2999.0822151197895</v>
      </c>
      <c r="I31" s="12">
        <f>$B$1*24</f>
        <v>118.14673079999999</v>
      </c>
      <c r="J31" s="12">
        <f>$B$1*25</f>
        <v>123.06951124999999</v>
      </c>
      <c r="K31" s="11">
        <f>(H31+I31+J31)/$D$1</f>
        <v>21.364135670665192</v>
      </c>
    </row>
    <row r="32" spans="1:11" ht="15.75" x14ac:dyDescent="0.2">
      <c r="A32" s="91" t="s">
        <v>9</v>
      </c>
      <c r="B32" s="97"/>
      <c r="C32" s="35">
        <v>2</v>
      </c>
      <c r="D32" s="51">
        <v>444</v>
      </c>
      <c r="E32" s="26">
        <v>424</v>
      </c>
      <c r="F32" s="25">
        <f>E32*$B$1</f>
        <v>2087.2589107999997</v>
      </c>
      <c r="G32" s="25">
        <f t="shared" si="1"/>
        <v>171.37494214989474</v>
      </c>
      <c r="H32" s="25">
        <f>SUM(F32:G32)</f>
        <v>2258.6338529498944</v>
      </c>
      <c r="I32" s="24">
        <f>$B$1*24</f>
        <v>118.14673079999999</v>
      </c>
      <c r="J32" s="24">
        <f>$B$1*25</f>
        <v>123.06951124999999</v>
      </c>
      <c r="K32" s="23">
        <f>(H32+I32+J32)/$D$1</f>
        <v>16.48216585349703</v>
      </c>
    </row>
    <row r="33" spans="1:11" ht="16.5" thickBot="1" x14ac:dyDescent="0.25">
      <c r="A33" s="93"/>
      <c r="B33" s="98"/>
      <c r="C33" s="37">
        <v>5</v>
      </c>
      <c r="D33" s="50">
        <v>576</v>
      </c>
      <c r="E33" s="49">
        <v>491</v>
      </c>
      <c r="F33" s="31">
        <f>E33*$B$1</f>
        <v>2417.0852009499995</v>
      </c>
      <c r="G33" s="31">
        <f t="shared" si="1"/>
        <v>198.4554164990526</v>
      </c>
      <c r="H33" s="31">
        <f>SUM(F33:G33)</f>
        <v>2615.5406174490522</v>
      </c>
      <c r="I33" s="30">
        <f>$B$1*24</f>
        <v>118.14673079999999</v>
      </c>
      <c r="J33" s="30">
        <f>$B$1*25</f>
        <v>123.06951124999999</v>
      </c>
      <c r="K33" s="36">
        <f>(H33+I33+J33)/$D$1</f>
        <v>18.835345549542112</v>
      </c>
    </row>
    <row r="34" spans="1:11" ht="15.75" x14ac:dyDescent="0.2">
      <c r="A34" s="91" t="s">
        <v>8</v>
      </c>
      <c r="B34" s="92"/>
      <c r="C34" s="48" t="s">
        <v>7</v>
      </c>
      <c r="D34" s="27">
        <v>489</v>
      </c>
      <c r="E34" s="38">
        <v>427</v>
      </c>
      <c r="F34" s="25">
        <f>E34*$B$1</f>
        <v>2102.0272521499996</v>
      </c>
      <c r="G34" s="25">
        <f t="shared" si="1"/>
        <v>172.58750070284208</v>
      </c>
      <c r="H34" s="25">
        <f>SUM(F34:G34)</f>
        <v>2274.6147528528418</v>
      </c>
      <c r="I34" s="24">
        <f>$B$1*24</f>
        <v>118.14673079999999</v>
      </c>
      <c r="J34" s="24">
        <f>$B$1*25</f>
        <v>123.06951124999999</v>
      </c>
      <c r="K34" s="23">
        <f>(H34+I34+J34)/$D$1</f>
        <v>16.587532108543826</v>
      </c>
    </row>
    <row r="35" spans="1:11" ht="15.75" x14ac:dyDescent="0.2">
      <c r="A35" s="99"/>
      <c r="B35" s="100"/>
      <c r="C35" s="47" t="s">
        <v>6</v>
      </c>
      <c r="D35" s="46">
        <v>558</v>
      </c>
      <c r="E35" s="45">
        <v>478</v>
      </c>
      <c r="F35" s="44">
        <f>E35*$B$1</f>
        <v>2353.0890550999998</v>
      </c>
      <c r="G35" s="44">
        <f t="shared" si="1"/>
        <v>193.20099610294736</v>
      </c>
      <c r="H35" s="44">
        <f>SUM(F35:G35)</f>
        <v>2546.2900512029473</v>
      </c>
      <c r="I35" s="43">
        <f>$B$1*24</f>
        <v>118.14673079999999</v>
      </c>
      <c r="J35" s="43">
        <f>$B$1*25</f>
        <v>123.06951124999999</v>
      </c>
      <c r="K35" s="42">
        <f>(H35+I35+J35)/$D$1</f>
        <v>18.37875844433934</v>
      </c>
    </row>
    <row r="36" spans="1:11" ht="16.5" thickBot="1" x14ac:dyDescent="0.25">
      <c r="A36" s="93"/>
      <c r="B36" s="94"/>
      <c r="C36" s="41" t="s">
        <v>5</v>
      </c>
      <c r="D36" s="15">
        <v>669</v>
      </c>
      <c r="E36" s="40">
        <v>563</v>
      </c>
      <c r="F36" s="13">
        <f>E36*$B$1</f>
        <v>2771.5253933499998</v>
      </c>
      <c r="G36" s="13">
        <f t="shared" si="1"/>
        <v>227.55682176978948</v>
      </c>
      <c r="H36" s="13">
        <f>SUM(F36:G36)</f>
        <v>2999.0822151197895</v>
      </c>
      <c r="I36" s="12">
        <f>$B$1*24</f>
        <v>118.14673079999999</v>
      </c>
      <c r="J36" s="12">
        <f>$B$1*25</f>
        <v>123.06951124999999</v>
      </c>
      <c r="K36" s="11">
        <f>(H36+I36+J36)/$D$1</f>
        <v>21.364135670665192</v>
      </c>
    </row>
    <row r="37" spans="1:11" ht="15.75" x14ac:dyDescent="0.2">
      <c r="A37" s="91" t="s">
        <v>4</v>
      </c>
      <c r="B37" s="97"/>
      <c r="C37" s="39">
        <v>2</v>
      </c>
      <c r="D37" s="27">
        <v>457</v>
      </c>
      <c r="E37" s="38">
        <v>405</v>
      </c>
      <c r="F37" s="25">
        <f>E37*$B$1</f>
        <v>1993.7260822499998</v>
      </c>
      <c r="G37" s="25">
        <f t="shared" si="1"/>
        <v>163.69540464789475</v>
      </c>
      <c r="H37" s="25">
        <f>SUM(F37:G37)</f>
        <v>2157.4214868978943</v>
      </c>
      <c r="I37" s="24">
        <f>$B$1*24</f>
        <v>118.14673079999999</v>
      </c>
      <c r="J37" s="24">
        <f>$B$1*25</f>
        <v>123.06951124999999</v>
      </c>
      <c r="K37" s="23">
        <f>(H37+I37+J37)/$D$1</f>
        <v>15.814846238200662</v>
      </c>
    </row>
    <row r="38" spans="1:11" ht="16.5" thickBot="1" x14ac:dyDescent="0.25">
      <c r="A38" s="99"/>
      <c r="B38" s="101"/>
      <c r="C38" s="37">
        <v>5</v>
      </c>
      <c r="D38" s="33">
        <v>538</v>
      </c>
      <c r="E38" s="32">
        <v>462</v>
      </c>
      <c r="F38" s="31">
        <f>E38*$B$1</f>
        <v>2274.3245678999997</v>
      </c>
      <c r="G38" s="31">
        <f t="shared" si="1"/>
        <v>186.73401715389474</v>
      </c>
      <c r="H38" s="31">
        <f>SUM(F38:G38)</f>
        <v>2461.0585850538946</v>
      </c>
      <c r="I38" s="30">
        <f>$B$1*24</f>
        <v>118.14673079999999</v>
      </c>
      <c r="J38" s="30">
        <f>$B$1*25</f>
        <v>123.06951124999999</v>
      </c>
      <c r="K38" s="36">
        <f>(H38+I38+J38)/$D$1</f>
        <v>17.816805084089765</v>
      </c>
    </row>
    <row r="39" spans="1:11" ht="15.75" x14ac:dyDescent="0.2">
      <c r="A39" s="85" t="s">
        <v>3</v>
      </c>
      <c r="B39" s="95"/>
      <c r="C39" s="35">
        <v>2</v>
      </c>
      <c r="D39" s="27">
        <v>484</v>
      </c>
      <c r="E39" s="26">
        <v>424</v>
      </c>
      <c r="F39" s="25">
        <f>E39*$B$1</f>
        <v>2087.2589107999997</v>
      </c>
      <c r="G39" s="25">
        <f t="shared" si="1"/>
        <v>171.37494214989474</v>
      </c>
      <c r="H39" s="25">
        <f>SUM(F39:G39)</f>
        <v>2258.6338529498944</v>
      </c>
      <c r="I39" s="24">
        <f>$B$1*24</f>
        <v>118.14673079999999</v>
      </c>
      <c r="J39" s="24">
        <f>$B$1*25</f>
        <v>123.06951124999999</v>
      </c>
      <c r="K39" s="23">
        <f>(H39+I39+J39)/$D$1</f>
        <v>16.48216585349703</v>
      </c>
    </row>
    <row r="40" spans="1:11" ht="16.5" thickBot="1" x14ac:dyDescent="0.25">
      <c r="A40" s="102"/>
      <c r="B40" s="103"/>
      <c r="C40" s="34">
        <v>5</v>
      </c>
      <c r="D40" s="33">
        <v>576</v>
      </c>
      <c r="E40" s="32">
        <v>491</v>
      </c>
      <c r="F40" s="31">
        <f>E40*$B$1</f>
        <v>2417.0852009499995</v>
      </c>
      <c r="G40" s="31">
        <f t="shared" si="1"/>
        <v>198.4554164990526</v>
      </c>
      <c r="H40" s="31">
        <f>SUM(F40:G40)</f>
        <v>2615.5406174490522</v>
      </c>
      <c r="I40" s="30">
        <f>$B$1*24</f>
        <v>118.14673079999999</v>
      </c>
      <c r="J40" s="30">
        <f>$B$1*25</f>
        <v>123.06951124999999</v>
      </c>
      <c r="K40" s="29">
        <f>(H40+I40+J40)/$D$1</f>
        <v>18.835345549542112</v>
      </c>
    </row>
    <row r="41" spans="1:11" ht="15.75" x14ac:dyDescent="0.2">
      <c r="A41" s="85" t="s">
        <v>2</v>
      </c>
      <c r="B41" s="86"/>
      <c r="C41" s="28">
        <v>2</v>
      </c>
      <c r="D41" s="27">
        <v>484</v>
      </c>
      <c r="E41" s="26">
        <v>424</v>
      </c>
      <c r="F41" s="25">
        <f>E41*$B$1</f>
        <v>2087.2589107999997</v>
      </c>
      <c r="G41" s="25">
        <f t="shared" si="1"/>
        <v>171.37494214989474</v>
      </c>
      <c r="H41" s="25">
        <f>SUM(F41:G41)</f>
        <v>2258.6338529498944</v>
      </c>
      <c r="I41" s="24">
        <f>$B$1*24</f>
        <v>118.14673079999999</v>
      </c>
      <c r="J41" s="24">
        <f>$B$1*25</f>
        <v>123.06951124999999</v>
      </c>
      <c r="K41" s="23">
        <f>(H41+I41+J41)/$D$1</f>
        <v>16.48216585349703</v>
      </c>
    </row>
    <row r="42" spans="1:11" ht="16.5" thickBot="1" x14ac:dyDescent="0.25">
      <c r="A42" s="87"/>
      <c r="B42" s="88"/>
      <c r="C42" s="16">
        <v>5</v>
      </c>
      <c r="D42" s="15">
        <v>576</v>
      </c>
      <c r="E42" s="14">
        <v>491</v>
      </c>
      <c r="F42" s="13">
        <f>E42*$B$1</f>
        <v>2417.0852009499995</v>
      </c>
      <c r="G42" s="13">
        <f t="shared" si="1"/>
        <v>198.4554164990526</v>
      </c>
      <c r="H42" s="13">
        <f>SUM(F42:G42)</f>
        <v>2615.5406174490522</v>
      </c>
      <c r="I42" s="12">
        <f>$B$1*24</f>
        <v>118.14673079999999</v>
      </c>
      <c r="J42" s="12">
        <f>$B$1*25</f>
        <v>123.06951124999999</v>
      </c>
      <c r="K42" s="11">
        <f>(H42+I42+J42)/$D$1</f>
        <v>18.835345549542112</v>
      </c>
    </row>
    <row r="43" spans="1:11" ht="15.75" x14ac:dyDescent="0.2">
      <c r="A43" s="85" t="s">
        <v>1</v>
      </c>
      <c r="B43" s="86"/>
      <c r="C43" s="28">
        <v>2</v>
      </c>
      <c r="D43" s="27">
        <v>457</v>
      </c>
      <c r="E43" s="26">
        <v>405</v>
      </c>
      <c r="F43" s="25">
        <f>E43*$B$1</f>
        <v>1993.7260822499998</v>
      </c>
      <c r="G43" s="25">
        <f t="shared" si="1"/>
        <v>163.69540464789475</v>
      </c>
      <c r="H43" s="25">
        <f>SUM(F43:G43)</f>
        <v>2157.4214868978943</v>
      </c>
      <c r="I43" s="24">
        <f>$B$1*24</f>
        <v>118.14673079999999</v>
      </c>
      <c r="J43" s="24">
        <f>$B$1*25</f>
        <v>123.06951124999999</v>
      </c>
      <c r="K43" s="23">
        <f>(H43+I43+J43)/$D$1</f>
        <v>15.814846238200662</v>
      </c>
    </row>
    <row r="44" spans="1:11" ht="16.5" thickBot="1" x14ac:dyDescent="0.25">
      <c r="A44" s="87"/>
      <c r="B44" s="88"/>
      <c r="C44" s="16">
        <v>5</v>
      </c>
      <c r="D44" s="15">
        <v>538</v>
      </c>
      <c r="E44" s="14">
        <v>462</v>
      </c>
      <c r="F44" s="13">
        <f>E44*$B$1</f>
        <v>2274.3245678999997</v>
      </c>
      <c r="G44" s="13">
        <f t="shared" si="1"/>
        <v>186.73401715389474</v>
      </c>
      <c r="H44" s="13">
        <f>SUM(F44:G44)</f>
        <v>2461.0585850538946</v>
      </c>
      <c r="I44" s="12">
        <f>$B$1*24</f>
        <v>118.14673079999999</v>
      </c>
      <c r="J44" s="12">
        <f>$B$1*25</f>
        <v>123.06951124999999</v>
      </c>
      <c r="K44" s="11">
        <f>(H44+I44+J44)/$D$1</f>
        <v>17.816805084089765</v>
      </c>
    </row>
    <row r="45" spans="1:11" ht="15.75" x14ac:dyDescent="0.2">
      <c r="A45" s="89" t="s">
        <v>0</v>
      </c>
      <c r="B45" s="90"/>
      <c r="C45" s="22">
        <v>2</v>
      </c>
      <c r="D45" s="21">
        <v>484</v>
      </c>
      <c r="E45" s="20">
        <v>424</v>
      </c>
      <c r="F45" s="19">
        <f>E45*$B$1</f>
        <v>2087.2589107999997</v>
      </c>
      <c r="G45" s="19">
        <f t="shared" si="1"/>
        <v>171.37494214989474</v>
      </c>
      <c r="H45" s="19">
        <f>SUM(F45:G45)</f>
        <v>2258.6338529498944</v>
      </c>
      <c r="I45" s="18">
        <f>$B$1*24</f>
        <v>118.14673079999999</v>
      </c>
      <c r="J45" s="18">
        <f>$B$1*25</f>
        <v>123.06951124999999</v>
      </c>
      <c r="K45" s="17">
        <f>(H45+I45+J45)/$D$1</f>
        <v>16.48216585349703</v>
      </c>
    </row>
    <row r="46" spans="1:11" ht="16.5" thickBot="1" x14ac:dyDescent="0.25">
      <c r="A46" s="87"/>
      <c r="B46" s="88"/>
      <c r="C46" s="16">
        <v>5</v>
      </c>
      <c r="D46" s="15">
        <v>576</v>
      </c>
      <c r="E46" s="14">
        <v>491</v>
      </c>
      <c r="F46" s="13">
        <f>E46*$B$1</f>
        <v>2417.0852009499995</v>
      </c>
      <c r="G46" s="13">
        <f t="shared" si="1"/>
        <v>198.4554164990526</v>
      </c>
      <c r="H46" s="13">
        <f>SUM(F46:G46)</f>
        <v>2615.5406174490522</v>
      </c>
      <c r="I46" s="12">
        <f>$B$1*24</f>
        <v>118.14673079999999</v>
      </c>
      <c r="J46" s="12">
        <f>$B$1*25</f>
        <v>123.06951124999999</v>
      </c>
      <c r="K46" s="11">
        <f>(H46+I46+J46)/$D$1</f>
        <v>18.835345549542112</v>
      </c>
    </row>
    <row r="47" spans="1:11" ht="15.75" x14ac:dyDescent="0.2">
      <c r="A47" s="10"/>
      <c r="B47" s="10"/>
      <c r="C47" s="8"/>
      <c r="D47" s="9"/>
      <c r="E47" s="8"/>
      <c r="F47" s="7"/>
      <c r="G47" s="7"/>
      <c r="H47" s="7"/>
      <c r="I47" s="6"/>
      <c r="J47" s="6"/>
      <c r="K47" s="5"/>
    </row>
    <row r="48" spans="1:11" x14ac:dyDescent="0.2">
      <c r="A48" s="4"/>
      <c r="B48" s="4"/>
      <c r="C48" s="4"/>
      <c r="D48" s="4"/>
      <c r="E48" s="4"/>
    </row>
  </sheetData>
  <mergeCells count="20">
    <mergeCell ref="A32:B33"/>
    <mergeCell ref="A34:B36"/>
    <mergeCell ref="A20:B21"/>
    <mergeCell ref="A14:B15"/>
    <mergeCell ref="A16:B17"/>
    <mergeCell ref="A18:B19"/>
    <mergeCell ref="A12:B13"/>
    <mergeCell ref="A41:B42"/>
    <mergeCell ref="A43:B44"/>
    <mergeCell ref="A45:B46"/>
    <mergeCell ref="A6:B7"/>
    <mergeCell ref="A4:B5"/>
    <mergeCell ref="A8:B9"/>
    <mergeCell ref="A10:B11"/>
    <mergeCell ref="A22:B24"/>
    <mergeCell ref="A37:B38"/>
    <mergeCell ref="A39:B40"/>
    <mergeCell ref="A25:B27"/>
    <mergeCell ref="A28:B29"/>
    <mergeCell ref="A30:B3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CCTP</vt:lpstr>
    </vt:vector>
  </TitlesOfParts>
  <Company>CHU Amiens Picardie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Candelier Martin</dc:creator>
  <cp:lastModifiedBy>Candelier Martin</cp:lastModifiedBy>
  <dcterms:created xsi:type="dcterms:W3CDTF">2025-06-25T12:59:08Z</dcterms:created>
  <dcterms:modified xsi:type="dcterms:W3CDTF">2025-06-25T14:01:38Z</dcterms:modified>
</cp:coreProperties>
</file>